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 " sheetId="1" r:id="rId1"/>
  </sheets>
  <definedNames>
    <definedName name="_xlnm.Print_Titles" localSheetId="0">'附件4 '!$2:$4</definedName>
    <definedName name="_xlnm.Print_Area" localSheetId="0">'附件4 '!$A$1:$G$27</definedName>
  </definedNames>
  <calcPr fullCalcOnLoad="1"/>
</workbook>
</file>

<file path=xl/sharedStrings.xml><?xml version="1.0" encoding="utf-8"?>
<sst xmlns="http://schemas.openxmlformats.org/spreadsheetml/2006/main" count="97" uniqueCount="59">
  <si>
    <t>附件4</t>
  </si>
  <si>
    <t>市本级2023年新增地方政府债务限额安排项目情况表</t>
  </si>
  <si>
    <t>单位：万元</t>
  </si>
  <si>
    <t>序号</t>
  </si>
  <si>
    <t>项目名称</t>
  </si>
  <si>
    <t>债券性质</t>
  </si>
  <si>
    <t>债券规模</t>
  </si>
  <si>
    <t>偿债资金计划来源</t>
  </si>
  <si>
    <t>期限</t>
  </si>
  <si>
    <t>偿债计划</t>
  </si>
  <si>
    <t>合  计</t>
  </si>
  <si>
    <t>一、公路建设资金小计</t>
  </si>
  <si>
    <t>稻香路穿越孟宝铁路建设工程</t>
  </si>
  <si>
    <t>一般债券</t>
  </si>
  <si>
    <t>一般公共预算收入</t>
  </si>
  <si>
    <t>3年</t>
  </si>
  <si>
    <t>每一年付息一次，2026年到期一次性还本</t>
  </si>
  <si>
    <t>市龙翔大道西延项目工程</t>
  </si>
  <si>
    <t>S325漯嵩线平顶山程庄至郑万高铁平西站段改建工程（北环路改造及西延）</t>
  </si>
  <si>
    <t>市区部分道路交叉口优化改造工程</t>
  </si>
  <si>
    <t>国道234兴阳线平顶山市区段改建工程（许南路东移市区段）</t>
  </si>
  <si>
    <t>二、教育建设资金小计</t>
  </si>
  <si>
    <t>平顶山学院新工科实训楼和产教融合实训楼建设项目</t>
  </si>
  <si>
    <t>专项债券</t>
  </si>
  <si>
    <t>学费收入、住宿费收入和其他收入</t>
  </si>
  <si>
    <t>15年</t>
  </si>
  <si>
    <t>从2029年开始还本，2029-2033年每年偿还115万元，2034-2038年每年偿还345万元</t>
  </si>
  <si>
    <t>三、市政建设资金小计</t>
  </si>
  <si>
    <t>平顶山海关总务业务技术用房项目</t>
  </si>
  <si>
    <t>中国尼龙城核心区基础设施建设项目（一期）供电系统</t>
  </si>
  <si>
    <t>供电收入</t>
  </si>
  <si>
    <t>从2029年开始还本，2029-2033年每年偿还1600万元，2034-2038年每年偿还4800万元</t>
  </si>
  <si>
    <t>中国尼龙城医药农药中间体标准化厂房项目</t>
  </si>
  <si>
    <t>办公楼租赁收入、车间租赁收入和仓库租赁收入</t>
  </si>
  <si>
    <t>30年</t>
  </si>
  <si>
    <t>从2029年开始还本，2029-2033年每年偿还10万元；2034-2043年每年偿还20万元；2044-2048年每年偿还50万元；2049-2053年每年偿还100万元</t>
  </si>
  <si>
    <t>中国尼龙城核心区基础设施建设项目（一期）厂房项目</t>
  </si>
  <si>
    <t>厂房租赁收入和物业收入</t>
  </si>
  <si>
    <t>从2029年开始还本，2029-2033年每年偿还170万元；2034-2043年每年偿还340万元；2044-2048年每年偿还850万元；2049-2053年每年偿还1700万元</t>
  </si>
  <si>
    <t>中国尼龙城核心区基础设施建设项目（一期）供气系统</t>
  </si>
  <si>
    <t>供气收入</t>
  </si>
  <si>
    <t>从2029年开始还本，2029-2033年每年偿还50万元，2034-2038年每年偿还150万元</t>
  </si>
  <si>
    <t>叶县大营分输站——平顶山尼龙新材料产业集聚区天然气长输管道项目</t>
  </si>
  <si>
    <t>从2029年开始还本，2029-2033年每年偿还800万元，2034-2038年每年偿还2400万元</t>
  </si>
  <si>
    <t>四、医疗卫生建设资金小计</t>
  </si>
  <si>
    <t>平顶山市中医医院中医药传承创新大楼建设项目</t>
  </si>
  <si>
    <t>住院收入</t>
  </si>
  <si>
    <t>从2029年开始还本，2029-2033年每年偿还87万元；2034-2043年每年偿还174万元；2044-2048年每年偿还435万元；2049-2053年每年偿还870万元</t>
  </si>
  <si>
    <t>五、其他社会事业建设资金小计</t>
  </si>
  <si>
    <t>平顶山市本级城市公益性公墓(一期)项目</t>
  </si>
  <si>
    <t>骨灰安置收入、落葬仪式服务收入、代亲祭扫服务收入和公墓管理服务收入</t>
  </si>
  <si>
    <t>从2029年开始还本，2029-2033年每年偿还350万元，2034-2038年每年偿还1050万元</t>
  </si>
  <si>
    <t>六、城乡冷链等物流基础设施资金小计</t>
  </si>
  <si>
    <t>平顶山市农产品智慧冷链物流产业园</t>
  </si>
  <si>
    <t>仓储、冷库、厂房、商服设施等出租收入、车位费收入</t>
  </si>
  <si>
    <t>从2029年开始还本，2029-2033年每年偿还270万元；2034-2043年每年偿还540万元；2044-2048年每年偿还1350万元；2049-2053年每年偿还2700万元</t>
  </si>
  <si>
    <t>平顶山市平桐路粮食仓储物流建设项目</t>
  </si>
  <si>
    <t>粮食储备收入、粮食储备轮换费及轮换补贴收入、配送中心租赁收入及季节性助农增值服务收入</t>
  </si>
  <si>
    <t>从2029年开始还本，2029-2033年每年偿还120万元；2034-2043年每年偿还240万元；2044-2048年每年偿还600万元；2049-2053年每年偿还1200万元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</si>
</sst>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0" borderId="0" applyNumberFormat="0" applyBorder="0" applyAlignment="0" applyProtection="0"/>
    <xf numFmtId="0" fontId="34" fillId="0" borderId="4" applyNumberFormat="0" applyFill="0" applyAlignment="0" applyProtection="0"/>
    <xf numFmtId="0" fontId="30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0" borderId="0">
      <alignment vertical="center"/>
      <protection/>
    </xf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33" fillId="0" borderId="0">
      <alignment vertical="center"/>
      <protection/>
    </xf>
    <xf numFmtId="0" fontId="27" fillId="0" borderId="0">
      <alignment vertical="center"/>
      <protection/>
    </xf>
    <xf numFmtId="0" fontId="26" fillId="2" borderId="0" applyProtection="0">
      <alignment vertical="center"/>
    </xf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15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4">
    <cellStyle name="Normal" xfId="0"/>
    <cellStyle name="差_平邑_财力性转移支付2010年预算参考数_03_2010年各地区一般预算平衡表_净集中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 142" xfId="66"/>
    <cellStyle name="差_30云南 4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4.25"/>
  <cols>
    <col min="1" max="1" width="5.00390625" style="10" customWidth="1"/>
    <col min="2" max="2" width="27.625" style="10" customWidth="1"/>
    <col min="3" max="3" width="9.00390625" style="11" customWidth="1"/>
    <col min="4" max="4" width="9.00390625" style="12" customWidth="1"/>
    <col min="5" max="5" width="27.625" style="13" customWidth="1"/>
    <col min="6" max="6" width="7.875" style="14" customWidth="1"/>
    <col min="7" max="7" width="36.25390625" style="15" customWidth="1"/>
    <col min="8" max="11" width="9.00390625" style="10" hidden="1" customWidth="1"/>
    <col min="12" max="16384" width="9.00390625" style="10" customWidth="1"/>
  </cols>
  <sheetData>
    <row r="1" spans="1:3" ht="24" customHeight="1">
      <c r="A1" s="16" t="s">
        <v>0</v>
      </c>
      <c r="B1" s="17"/>
      <c r="C1" s="18"/>
    </row>
    <row r="2" spans="1:7" ht="30" customHeight="1">
      <c r="A2" s="19" t="s">
        <v>1</v>
      </c>
      <c r="B2" s="19"/>
      <c r="C2" s="19"/>
      <c r="D2" s="19"/>
      <c r="E2" s="20"/>
      <c r="F2" s="19"/>
      <c r="G2" s="19"/>
    </row>
    <row r="3" spans="6:7" ht="18" customHeight="1">
      <c r="F3" s="21"/>
      <c r="G3" s="22" t="s">
        <v>2</v>
      </c>
    </row>
    <row r="4" spans="1:7" s="1" customFormat="1" ht="60" customHeight="1">
      <c r="A4" s="23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6" t="s">
        <v>8</v>
      </c>
      <c r="G4" s="26" t="s">
        <v>9</v>
      </c>
    </row>
    <row r="5" spans="1:7" s="2" customFormat="1" ht="54" customHeight="1">
      <c r="A5" s="27"/>
      <c r="B5" s="28" t="s">
        <v>10</v>
      </c>
      <c r="C5" s="28"/>
      <c r="D5" s="29">
        <f>D6+D12+D14+D21+D23+D25</f>
        <v>146300</v>
      </c>
      <c r="E5" s="30"/>
      <c r="F5" s="31"/>
      <c r="G5" s="32"/>
    </row>
    <row r="6" spans="1:7" s="3" customFormat="1" ht="54" customHeight="1">
      <c r="A6" s="33"/>
      <c r="B6" s="34" t="s">
        <v>11</v>
      </c>
      <c r="C6" s="24"/>
      <c r="D6" s="35">
        <f>SUM(D7:D11)</f>
        <v>10900</v>
      </c>
      <c r="E6" s="36"/>
      <c r="F6" s="26"/>
      <c r="G6" s="37"/>
    </row>
    <row r="7" spans="1:7" s="4" customFormat="1" ht="54" customHeight="1">
      <c r="A7" s="38">
        <v>1</v>
      </c>
      <c r="B7" s="39" t="s">
        <v>12</v>
      </c>
      <c r="C7" s="40" t="s">
        <v>13</v>
      </c>
      <c r="D7" s="41">
        <v>1000</v>
      </c>
      <c r="E7" s="42" t="s">
        <v>14</v>
      </c>
      <c r="F7" s="43" t="s">
        <v>15</v>
      </c>
      <c r="G7" s="44" t="s">
        <v>16</v>
      </c>
    </row>
    <row r="8" spans="1:7" s="4" customFormat="1" ht="54" customHeight="1">
      <c r="A8" s="38">
        <v>2</v>
      </c>
      <c r="B8" s="39" t="s">
        <v>17</v>
      </c>
      <c r="C8" s="40" t="s">
        <v>13</v>
      </c>
      <c r="D8" s="41">
        <v>4600</v>
      </c>
      <c r="E8" s="42" t="s">
        <v>14</v>
      </c>
      <c r="F8" s="43" t="s">
        <v>15</v>
      </c>
      <c r="G8" s="44" t="s">
        <v>16</v>
      </c>
    </row>
    <row r="9" spans="1:7" s="4" customFormat="1" ht="54" customHeight="1">
      <c r="A9" s="38">
        <v>3</v>
      </c>
      <c r="B9" s="39" t="s">
        <v>18</v>
      </c>
      <c r="C9" s="40" t="s">
        <v>13</v>
      </c>
      <c r="D9" s="41">
        <v>3600</v>
      </c>
      <c r="E9" s="42" t="s">
        <v>14</v>
      </c>
      <c r="F9" s="43" t="s">
        <v>15</v>
      </c>
      <c r="G9" s="44" t="s">
        <v>16</v>
      </c>
    </row>
    <row r="10" spans="1:7" s="4" customFormat="1" ht="54" customHeight="1">
      <c r="A10" s="38">
        <v>4</v>
      </c>
      <c r="B10" s="39" t="s">
        <v>19</v>
      </c>
      <c r="C10" s="40" t="s">
        <v>13</v>
      </c>
      <c r="D10" s="41">
        <v>1000</v>
      </c>
      <c r="E10" s="42" t="s">
        <v>14</v>
      </c>
      <c r="F10" s="43" t="s">
        <v>15</v>
      </c>
      <c r="G10" s="44" t="s">
        <v>16</v>
      </c>
    </row>
    <row r="11" spans="1:7" s="4" customFormat="1" ht="54" customHeight="1">
      <c r="A11" s="38">
        <v>5</v>
      </c>
      <c r="B11" s="39" t="s">
        <v>20</v>
      </c>
      <c r="C11" s="40" t="s">
        <v>13</v>
      </c>
      <c r="D11" s="41">
        <v>700</v>
      </c>
      <c r="E11" s="42" t="s">
        <v>14</v>
      </c>
      <c r="F11" s="43" t="s">
        <v>15</v>
      </c>
      <c r="G11" s="44" t="s">
        <v>16</v>
      </c>
    </row>
    <row r="12" spans="1:7" s="5" customFormat="1" ht="60" customHeight="1">
      <c r="A12" s="45"/>
      <c r="B12" s="46" t="s">
        <v>21</v>
      </c>
      <c r="C12" s="47"/>
      <c r="D12" s="48">
        <f>SUM(D13:D13)</f>
        <v>2300</v>
      </c>
      <c r="E12" s="49"/>
      <c r="F12" s="50"/>
      <c r="G12" s="37"/>
    </row>
    <row r="13" spans="1:9" s="4" customFormat="1" ht="60" customHeight="1">
      <c r="A13" s="51">
        <v>1</v>
      </c>
      <c r="B13" s="42" t="s">
        <v>22</v>
      </c>
      <c r="C13" s="52" t="s">
        <v>23</v>
      </c>
      <c r="D13" s="51">
        <v>2300</v>
      </c>
      <c r="E13" s="53" t="s">
        <v>24</v>
      </c>
      <c r="F13" s="54" t="s">
        <v>25</v>
      </c>
      <c r="G13" s="55" t="s">
        <v>26</v>
      </c>
      <c r="H13" s="4">
        <f>115*5</f>
        <v>575</v>
      </c>
      <c r="I13" s="4">
        <f>345*5</f>
        <v>1725</v>
      </c>
    </row>
    <row r="14" spans="1:7" s="6" customFormat="1" ht="60" customHeight="1">
      <c r="A14" s="45"/>
      <c r="B14" s="56" t="s">
        <v>27</v>
      </c>
      <c r="C14" s="57"/>
      <c r="D14" s="58">
        <f>SUM(D15:D20)</f>
        <v>73400</v>
      </c>
      <c r="E14" s="59"/>
      <c r="F14" s="60"/>
      <c r="G14" s="37"/>
    </row>
    <row r="15" spans="1:7" s="4" customFormat="1" ht="60" customHeight="1">
      <c r="A15" s="38">
        <v>1</v>
      </c>
      <c r="B15" s="39" t="s">
        <v>28</v>
      </c>
      <c r="C15" s="40" t="s">
        <v>13</v>
      </c>
      <c r="D15" s="41">
        <v>1000</v>
      </c>
      <c r="E15" s="42" t="s">
        <v>14</v>
      </c>
      <c r="F15" s="43" t="s">
        <v>15</v>
      </c>
      <c r="G15" s="44" t="s">
        <v>16</v>
      </c>
    </row>
    <row r="16" spans="1:9" s="7" customFormat="1" ht="60" customHeight="1">
      <c r="A16" s="38">
        <v>2</v>
      </c>
      <c r="B16" s="61" t="s">
        <v>29</v>
      </c>
      <c r="C16" s="54" t="s">
        <v>23</v>
      </c>
      <c r="D16" s="62">
        <f>32000+5400</f>
        <v>37400</v>
      </c>
      <c r="E16" s="63" t="s">
        <v>30</v>
      </c>
      <c r="F16" s="52" t="s">
        <v>25</v>
      </c>
      <c r="G16" s="55" t="s">
        <v>31</v>
      </c>
      <c r="H16" s="7">
        <f>1600*5</f>
        <v>8000</v>
      </c>
      <c r="I16" s="7">
        <f>4800*5</f>
        <v>24000</v>
      </c>
    </row>
    <row r="17" spans="1:11" s="4" customFormat="1" ht="60" customHeight="1">
      <c r="A17" s="38">
        <v>3</v>
      </c>
      <c r="B17" s="61" t="s">
        <v>32</v>
      </c>
      <c r="C17" s="54" t="s">
        <v>23</v>
      </c>
      <c r="D17" s="64">
        <v>1000</v>
      </c>
      <c r="E17" s="65" t="s">
        <v>33</v>
      </c>
      <c r="F17" s="52" t="s">
        <v>34</v>
      </c>
      <c r="G17" s="66" t="s">
        <v>35</v>
      </c>
      <c r="H17" s="4">
        <f>10*5</f>
        <v>50</v>
      </c>
      <c r="I17" s="4">
        <f>20*10</f>
        <v>200</v>
      </c>
      <c r="J17" s="4">
        <f>50*5</f>
        <v>250</v>
      </c>
      <c r="K17" s="4">
        <f>100*5</f>
        <v>500</v>
      </c>
    </row>
    <row r="18" spans="1:11" s="7" customFormat="1" ht="60" customHeight="1">
      <c r="A18" s="38">
        <v>4</v>
      </c>
      <c r="B18" s="42" t="s">
        <v>36</v>
      </c>
      <c r="C18" s="52" t="s">
        <v>23</v>
      </c>
      <c r="D18" s="51">
        <v>17000</v>
      </c>
      <c r="E18" s="53" t="s">
        <v>37</v>
      </c>
      <c r="F18" s="54" t="s">
        <v>34</v>
      </c>
      <c r="G18" s="66" t="s">
        <v>38</v>
      </c>
      <c r="H18" s="7">
        <f>170*5</f>
        <v>850</v>
      </c>
      <c r="I18" s="7">
        <f>340*10</f>
        <v>3400</v>
      </c>
      <c r="J18" s="7">
        <f>850*5</f>
        <v>4250</v>
      </c>
      <c r="K18" s="7">
        <f>1700*5</f>
        <v>8500</v>
      </c>
    </row>
    <row r="19" spans="1:9" s="7" customFormat="1" ht="60" customHeight="1">
      <c r="A19" s="38">
        <v>5</v>
      </c>
      <c r="B19" s="42" t="s">
        <v>39</v>
      </c>
      <c r="C19" s="52" t="s">
        <v>23</v>
      </c>
      <c r="D19" s="51">
        <v>1000</v>
      </c>
      <c r="E19" s="53" t="s">
        <v>40</v>
      </c>
      <c r="F19" s="52" t="s">
        <v>25</v>
      </c>
      <c r="G19" s="55" t="s">
        <v>41</v>
      </c>
      <c r="H19" s="7">
        <f>50*5</f>
        <v>250</v>
      </c>
      <c r="I19" s="7">
        <f>150*5</f>
        <v>750</v>
      </c>
    </row>
    <row r="20" spans="1:9" s="7" customFormat="1" ht="60" customHeight="1">
      <c r="A20" s="38">
        <v>6</v>
      </c>
      <c r="B20" s="42" t="s">
        <v>42</v>
      </c>
      <c r="C20" s="52" t="s">
        <v>23</v>
      </c>
      <c r="D20" s="51">
        <v>16000</v>
      </c>
      <c r="E20" s="53" t="s">
        <v>40</v>
      </c>
      <c r="F20" s="52" t="s">
        <v>25</v>
      </c>
      <c r="G20" s="55" t="s">
        <v>43</v>
      </c>
      <c r="H20" s="7">
        <f>800*5</f>
        <v>4000</v>
      </c>
      <c r="I20" s="7">
        <f>2400*5</f>
        <v>12000</v>
      </c>
    </row>
    <row r="21" spans="1:7" s="6" customFormat="1" ht="60" customHeight="1">
      <c r="A21" s="45"/>
      <c r="B21" s="56" t="s">
        <v>44</v>
      </c>
      <c r="C21" s="57"/>
      <c r="D21" s="58">
        <f>SUM(D22:D22)</f>
        <v>8700</v>
      </c>
      <c r="E21" s="59"/>
      <c r="F21" s="60"/>
      <c r="G21" s="37"/>
    </row>
    <row r="22" spans="1:11" s="4" customFormat="1" ht="60" customHeight="1">
      <c r="A22" s="51">
        <v>1</v>
      </c>
      <c r="B22" s="42" t="s">
        <v>45</v>
      </c>
      <c r="C22" s="52" t="s">
        <v>23</v>
      </c>
      <c r="D22" s="51">
        <v>8700</v>
      </c>
      <c r="E22" s="53" t="s">
        <v>46</v>
      </c>
      <c r="F22" s="54" t="s">
        <v>34</v>
      </c>
      <c r="G22" s="55" t="s">
        <v>47</v>
      </c>
      <c r="H22" s="4">
        <f>87*5</f>
        <v>435</v>
      </c>
      <c r="I22" s="4">
        <f>174*10</f>
        <v>1740</v>
      </c>
      <c r="J22" s="4">
        <f>435*5</f>
        <v>2175</v>
      </c>
      <c r="K22" s="4">
        <f>870*5</f>
        <v>4350</v>
      </c>
    </row>
    <row r="23" spans="1:7" s="5" customFormat="1" ht="60" customHeight="1">
      <c r="A23" s="67"/>
      <c r="B23" s="37" t="s">
        <v>48</v>
      </c>
      <c r="C23" s="45"/>
      <c r="D23" s="45">
        <f>SUM(D24:D24)</f>
        <v>7000</v>
      </c>
      <c r="E23" s="68"/>
      <c r="F23" s="69"/>
      <c r="G23" s="37"/>
    </row>
    <row r="24" spans="1:9" s="8" customFormat="1" ht="60" customHeight="1">
      <c r="A24" s="51">
        <v>1</v>
      </c>
      <c r="B24" s="42" t="s">
        <v>49</v>
      </c>
      <c r="C24" s="52" t="s">
        <v>23</v>
      </c>
      <c r="D24" s="70">
        <v>7000</v>
      </c>
      <c r="E24" s="53" t="s">
        <v>50</v>
      </c>
      <c r="F24" s="54" t="s">
        <v>25</v>
      </c>
      <c r="G24" s="66" t="s">
        <v>51</v>
      </c>
      <c r="H24" s="8">
        <f>7000*5/100</f>
        <v>350</v>
      </c>
      <c r="I24" s="8">
        <f>7000*15/100</f>
        <v>1050</v>
      </c>
    </row>
    <row r="25" spans="1:7" s="6" customFormat="1" ht="60" customHeight="1">
      <c r="A25" s="71"/>
      <c r="B25" s="72" t="s">
        <v>52</v>
      </c>
      <c r="C25" s="73"/>
      <c r="D25" s="71">
        <f>SUM(D26:D27)</f>
        <v>44000</v>
      </c>
      <c r="E25" s="74"/>
      <c r="F25" s="57"/>
      <c r="G25" s="32"/>
    </row>
    <row r="26" spans="1:11" s="9" customFormat="1" ht="60" customHeight="1">
      <c r="A26" s="75">
        <v>1</v>
      </c>
      <c r="B26" s="76" t="s">
        <v>53</v>
      </c>
      <c r="C26" s="52" t="s">
        <v>23</v>
      </c>
      <c r="D26" s="77">
        <f>27000+5000</f>
        <v>32000</v>
      </c>
      <c r="E26" s="78" t="s">
        <v>54</v>
      </c>
      <c r="F26" s="54" t="s">
        <v>34</v>
      </c>
      <c r="G26" s="66" t="s">
        <v>55</v>
      </c>
      <c r="H26" s="9">
        <f>27000*0.01</f>
        <v>270</v>
      </c>
      <c r="I26" s="9">
        <f>27000*0.02</f>
        <v>540</v>
      </c>
      <c r="J26" s="9">
        <f>27000*0.05</f>
        <v>1350</v>
      </c>
      <c r="K26" s="9">
        <f>27000*0.1</f>
        <v>2700</v>
      </c>
    </row>
    <row r="27" spans="1:11" s="9" customFormat="1" ht="60" customHeight="1">
      <c r="A27" s="75">
        <v>2</v>
      </c>
      <c r="B27" s="76" t="s">
        <v>56</v>
      </c>
      <c r="C27" s="52" t="s">
        <v>23</v>
      </c>
      <c r="D27" s="77">
        <v>12000</v>
      </c>
      <c r="E27" s="78" t="s">
        <v>57</v>
      </c>
      <c r="F27" s="54" t="s">
        <v>34</v>
      </c>
      <c r="G27" s="66" t="s">
        <v>58</v>
      </c>
      <c r="H27" s="9">
        <f>D27*0.01</f>
        <v>120</v>
      </c>
      <c r="I27" s="9">
        <f>D27*0.02</f>
        <v>240</v>
      </c>
      <c r="J27" s="9">
        <f>D27*0.05</f>
        <v>600</v>
      </c>
      <c r="K27" s="9">
        <f>D27*0.1</f>
        <v>1200</v>
      </c>
    </row>
  </sheetData>
  <sheetProtection/>
  <mergeCells count="1">
    <mergeCell ref="A2:G2"/>
  </mergeCells>
  <printOptions horizontalCentered="1"/>
  <pageMargins left="0.66875" right="0.66875" top="0.5902777777777778" bottom="0.5506944444444445" header="0.5118055555555555" footer="0.7083333333333334"/>
  <pageSetup fitToHeight="0" fitToWidth="1" horizontalDpi="600" verticalDpi="600" orientation="landscape" paperSize="9"/>
  <headerFooter scaleWithDoc="0" alignWithMargins="0">
    <oddFooter>&amp;C第 &amp;P 页，共 &amp;N 页</oddFooter>
  </headerFooter>
  <rowBreaks count="1" manualBreakCount="1">
    <brk id="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李广强</dc:creator>
  <cp:keywords/>
  <dc:description/>
  <cp:lastModifiedBy>蓝色天空</cp:lastModifiedBy>
  <cp:lastPrinted>2018-11-29T07:08:29Z</cp:lastPrinted>
  <dcterms:created xsi:type="dcterms:W3CDTF">2018-11-24T07:36:39Z</dcterms:created>
  <dcterms:modified xsi:type="dcterms:W3CDTF">2023-09-21T10:05:18Z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C9052DD7B27642C09663FB45FE7DBC15</vt:lpwstr>
  </property>
  <property fmtid="{D5CDD505-2E9C-101B-9397-08002B2CF9AE}" pid="5" name="KSOReadingLayo">
    <vt:bool>true</vt:bool>
  </property>
</Properties>
</file>